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3C68BD1-60CF-4A68-A489-278148865255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sample operating budget" sheetId="1" r:id="rId1"/>
    <sheet name="PAYROLL BUDGET" sheetId="3" r:id="rId2"/>
    <sheet name="capital budget" sheetId="2" r:id="rId3"/>
    <sheet name="Budget scenarios" sheetId="4" state="hidden" r:id="rId4"/>
    <sheet name="Sheet1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3" l="1"/>
  <c r="C7" i="3"/>
  <c r="B7" i="3"/>
  <c r="E7" i="3" s="1"/>
  <c r="D6" i="3"/>
  <c r="C6" i="3"/>
  <c r="B6" i="3"/>
  <c r="E6" i="3" s="1"/>
  <c r="D5" i="3"/>
  <c r="E5" i="3" s="1"/>
  <c r="C5" i="3"/>
  <c r="B5" i="3"/>
  <c r="C4" i="3"/>
  <c r="C9" i="3" s="1"/>
  <c r="D3" i="3"/>
  <c r="B3" i="3"/>
  <c r="K14" i="1"/>
  <c r="K15" i="1"/>
  <c r="K16" i="1"/>
  <c r="K17" i="1"/>
  <c r="K18" i="1"/>
  <c r="K19" i="1"/>
  <c r="K20" i="1"/>
  <c r="K13" i="1"/>
  <c r="J41" i="1"/>
  <c r="E14" i="1"/>
  <c r="E15" i="1"/>
  <c r="E16" i="1"/>
  <c r="E17" i="1"/>
  <c r="E18" i="1"/>
  <c r="E19" i="1"/>
  <c r="E20" i="1"/>
  <c r="E13" i="1"/>
  <c r="G14" i="1"/>
  <c r="G15" i="1"/>
  <c r="G16" i="1"/>
  <c r="G17" i="1"/>
  <c r="G18" i="1"/>
  <c r="G19" i="1"/>
  <c r="G20" i="1"/>
  <c r="G13" i="1"/>
  <c r="I14" i="1"/>
  <c r="I15" i="1"/>
  <c r="I16" i="1"/>
  <c r="I17" i="1"/>
  <c r="I18" i="1"/>
  <c r="I19" i="1"/>
  <c r="I20" i="1"/>
  <c r="I13" i="1"/>
  <c r="C41" i="1"/>
  <c r="D41" i="1"/>
  <c r="F41" i="1"/>
  <c r="H41" i="1"/>
  <c r="B41" i="1"/>
  <c r="J35" i="1"/>
  <c r="J27" i="1"/>
  <c r="J21" i="1"/>
  <c r="K21" i="1" s="1"/>
  <c r="J10" i="1"/>
  <c r="C14" i="2"/>
  <c r="C8" i="2"/>
  <c r="C16" i="2" s="1"/>
  <c r="C35" i="1"/>
  <c r="D35" i="1"/>
  <c r="F35" i="1"/>
  <c r="H35" i="1"/>
  <c r="B35" i="1"/>
  <c r="C27" i="1"/>
  <c r="D27" i="1"/>
  <c r="F27" i="1"/>
  <c r="H27" i="1"/>
  <c r="B27" i="1"/>
  <c r="C21" i="1"/>
  <c r="D21" i="1"/>
  <c r="E21" i="1" s="1"/>
  <c r="F21" i="1"/>
  <c r="G21" i="1" s="1"/>
  <c r="H21" i="1"/>
  <c r="I21" i="1" s="1"/>
  <c r="B21" i="1"/>
  <c r="C10" i="1"/>
  <c r="D10" i="1"/>
  <c r="F10" i="1"/>
  <c r="H10" i="1"/>
  <c r="B10" i="1"/>
  <c r="D4" i="3" l="1"/>
  <c r="D9" i="3" s="1"/>
  <c r="E3" i="3"/>
  <c r="B4" i="3"/>
  <c r="B9" i="3" s="1"/>
  <c r="J37" i="1"/>
  <c r="F37" i="1"/>
  <c r="H37" i="1"/>
  <c r="D37" i="1"/>
  <c r="C37" i="1"/>
  <c r="B37" i="1"/>
  <c r="E9" i="3" l="1"/>
  <c r="E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Grove</author>
  </authors>
  <commentList>
    <comment ref="J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Liz Grove:</t>
        </r>
        <r>
          <rPr>
            <sz val="9"/>
            <color indexed="81"/>
            <rFont val="Tahoma"/>
            <family val="2"/>
          </rPr>
          <t xml:space="preserve">
rate increase of $.50/1000 gallons in effect October 1, 2012
</t>
        </r>
      </text>
    </comment>
    <comment ref="J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Liz Grove:</t>
        </r>
        <r>
          <rPr>
            <sz val="9"/>
            <color indexed="81"/>
            <rFont val="Tahoma"/>
            <family val="2"/>
          </rPr>
          <t xml:space="preserve">
new pickup truck purchased
</t>
        </r>
      </text>
    </comment>
  </commentList>
</comments>
</file>

<file path=xl/sharedStrings.xml><?xml version="1.0" encoding="utf-8"?>
<sst xmlns="http://schemas.openxmlformats.org/spreadsheetml/2006/main" count="85" uniqueCount="81">
  <si>
    <t xml:space="preserve">    Connection fees</t>
  </si>
  <si>
    <t xml:space="preserve">    Bulk Sales</t>
  </si>
  <si>
    <t xml:space="preserve">    Labor</t>
  </si>
  <si>
    <t xml:space="preserve">    Electricity</t>
  </si>
  <si>
    <t xml:space="preserve">    Chemicals</t>
  </si>
  <si>
    <t>Operating Revenues:</t>
  </si>
  <si>
    <t>Operating Expenditures:</t>
  </si>
  <si>
    <t xml:space="preserve">    Vehicle maintenance</t>
  </si>
  <si>
    <t xml:space="preserve">    Telephone</t>
  </si>
  <si>
    <t xml:space="preserve">    Office Supplies</t>
  </si>
  <si>
    <t xml:space="preserve">    Water System Maintenance</t>
  </si>
  <si>
    <t xml:space="preserve">         TOTAL OPERATING EXPENSE</t>
  </si>
  <si>
    <t xml:space="preserve">         TOTAL OPERATING REVENUE</t>
  </si>
  <si>
    <t>ACTUAL FIGURES</t>
  </si>
  <si>
    <t>Non- Operating Revnues</t>
  </si>
  <si>
    <t xml:space="preserve">     Interest income</t>
  </si>
  <si>
    <t xml:space="preserve">     Other</t>
  </si>
  <si>
    <t>Non-Operating Expense</t>
  </si>
  <si>
    <t xml:space="preserve">     Principal payments</t>
  </si>
  <si>
    <t xml:space="preserve">     Interest payments</t>
  </si>
  <si>
    <t xml:space="preserve">     Debt Service fees</t>
  </si>
  <si>
    <t xml:space="preserve">     Reserve Fund transfers</t>
  </si>
  <si>
    <t xml:space="preserve">         TOTAL NON-OPERATING REVENUE</t>
  </si>
  <si>
    <t xml:space="preserve">         TOTAL NON-OPERATING EXPENSE</t>
  </si>
  <si>
    <t>INCOME OVER(UNDER) EXPENSES</t>
  </si>
  <si>
    <t xml:space="preserve">     Transfers in from other funds</t>
  </si>
  <si>
    <t>Sources of Funds:</t>
  </si>
  <si>
    <t>CDBG Grant</t>
  </si>
  <si>
    <t>RD Loan</t>
  </si>
  <si>
    <t>RD Grant</t>
  </si>
  <si>
    <t>Uses of Funds:</t>
  </si>
  <si>
    <t xml:space="preserve">   Total funds available</t>
  </si>
  <si>
    <t>Extension of 6" main</t>
  </si>
  <si>
    <t>Replacement of booster pumps</t>
  </si>
  <si>
    <t>Paint East Water Tower</t>
  </si>
  <si>
    <t>District Capital Reserve Fund</t>
  </si>
  <si>
    <t>CAPITAL PROJECTS - 2013</t>
  </si>
  <si>
    <t xml:space="preserve">   Total project costs</t>
  </si>
  <si>
    <t>Income over (under) expenditures</t>
  </si>
  <si>
    <t xml:space="preserve">    Insurance</t>
  </si>
  <si>
    <t>Total Gallons Water Produced (purchased)</t>
  </si>
  <si>
    <t>Total Gallons Water Sold</t>
  </si>
  <si>
    <t>cost/1000 gals sold</t>
  </si>
  <si>
    <t>Total Non-Revenue Water Percentage</t>
  </si>
  <si>
    <t>Annual Pay</t>
  </si>
  <si>
    <t>Employers taxes</t>
  </si>
  <si>
    <t>Health Insurance</t>
  </si>
  <si>
    <t>Workmen's Comp</t>
  </si>
  <si>
    <t>Unemployment</t>
  </si>
  <si>
    <t>Total Payroll Cost</t>
  </si>
  <si>
    <t>Joe Smith</t>
  </si>
  <si>
    <t>Alice Clerk</t>
  </si>
  <si>
    <t>Dave Dern</t>
  </si>
  <si>
    <t>Total</t>
  </si>
  <si>
    <t>FY 2014 Budget Changes from FY 2013</t>
  </si>
  <si>
    <t>Water Revenues:</t>
  </si>
  <si>
    <t>The District instituted a rate increase of 12%.</t>
  </si>
  <si>
    <t>Payroll Expenses:</t>
  </si>
  <si>
    <t>All employees received a 3% wage increase</t>
  </si>
  <si>
    <t>Health Insurance:</t>
  </si>
  <si>
    <t>Premiums will be going up 15%</t>
  </si>
  <si>
    <t>Electricity:</t>
  </si>
  <si>
    <t>The power company says the rates will go up 5%</t>
  </si>
  <si>
    <t>Other:</t>
  </si>
  <si>
    <t>The district will replace one pickup truck in FY 2014.</t>
  </si>
  <si>
    <t>A new expansion project will occur that will add 60 new</t>
  </si>
  <si>
    <t xml:space="preserve">    </t>
  </si>
  <si>
    <t xml:space="preserve">    customers beginning in 2015.  Total cost of construction</t>
  </si>
  <si>
    <t xml:space="preserve">    is estimated at $3,000,000</t>
  </si>
  <si>
    <t>PWSD #15 OPERATING BUDGET</t>
  </si>
  <si>
    <t>FY 2017</t>
  </si>
  <si>
    <t>FY 2016</t>
  </si>
  <si>
    <t>FY 2015</t>
  </si>
  <si>
    <t>OPERATING BUDGET - FY 2020</t>
  </si>
  <si>
    <t>FY 2018</t>
  </si>
  <si>
    <t>FY 2019</t>
  </si>
  <si>
    <t>FY 2020</t>
  </si>
  <si>
    <t>BUDGET FY 2020</t>
  </si>
  <si>
    <t xml:space="preserve">    Penalties</t>
  </si>
  <si>
    <t xml:space="preserve">    Water Sales</t>
  </si>
  <si>
    <t xml:space="preserve">     Transfer out to General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</si>
</sst>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5" fillId="0" borderId="0" xfId="2" applyNumberFormat="1" applyFont="1"/>
    <xf numFmtId="164" fontId="5" fillId="0" borderId="0" xfId="1" applyNumberFormat="1" applyFont="1"/>
    <xf numFmtId="164" fontId="5" fillId="0" borderId="2" xfId="1" applyNumberFormat="1" applyFont="1" applyBorder="1"/>
    <xf numFmtId="164" fontId="5" fillId="0" borderId="0" xfId="0" applyNumberFormat="1" applyFont="1"/>
    <xf numFmtId="164" fontId="5" fillId="0" borderId="3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2" fillId="0" borderId="0" xfId="0" applyFont="1"/>
    <xf numFmtId="44" fontId="12" fillId="0" borderId="1" xfId="2" applyFont="1" applyBorder="1" applyAlignment="1">
      <alignment horizontal="center"/>
    </xf>
    <xf numFmtId="44" fontId="12" fillId="0" borderId="1" xfId="0" applyNumberFormat="1" applyFont="1" applyBorder="1"/>
    <xf numFmtId="43" fontId="12" fillId="0" borderId="1" xfId="1" applyFont="1" applyBorder="1" applyAlignment="1">
      <alignment horizontal="center"/>
    </xf>
    <xf numFmtId="43" fontId="12" fillId="0" borderId="1" xfId="1" applyFont="1" applyBorder="1"/>
    <xf numFmtId="0" fontId="12" fillId="0" borderId="1" xfId="0" applyFont="1" applyBorder="1"/>
    <xf numFmtId="0" fontId="11" fillId="0" borderId="0" xfId="0" applyFont="1"/>
    <xf numFmtId="44" fontId="12" fillId="0" borderId="8" xfId="0" applyNumberFormat="1" applyFont="1" applyBorder="1"/>
    <xf numFmtId="0" fontId="13" fillId="0" borderId="0" xfId="0" applyFont="1"/>
    <xf numFmtId="0" fontId="13" fillId="0" borderId="1" xfId="0" applyFont="1" applyBorder="1"/>
    <xf numFmtId="0" fontId="9" fillId="0" borderId="0" xfId="0" applyFont="1"/>
    <xf numFmtId="0" fontId="13" fillId="0" borderId="4" xfId="0" applyFont="1" applyBorder="1"/>
    <xf numFmtId="0" fontId="9" fillId="0" borderId="1" xfId="0" applyFont="1" applyBorder="1"/>
    <xf numFmtId="164" fontId="13" fillId="0" borderId="1" xfId="2" applyNumberFormat="1" applyFont="1" applyBorder="1"/>
    <xf numFmtId="164" fontId="13" fillId="0" borderId="4" xfId="2" applyNumberFormat="1" applyFont="1" applyBorder="1"/>
    <xf numFmtId="164" fontId="9" fillId="0" borderId="1" xfId="2" applyNumberFormat="1" applyFont="1" applyFill="1" applyBorder="1"/>
    <xf numFmtId="164" fontId="9" fillId="0" borderId="8" xfId="2" applyNumberFormat="1" applyFont="1" applyBorder="1"/>
    <xf numFmtId="0" fontId="9" fillId="0" borderId="8" xfId="0" applyFont="1" applyBorder="1"/>
    <xf numFmtId="0" fontId="13" fillId="0" borderId="6" xfId="0" applyFont="1" applyBorder="1"/>
    <xf numFmtId="0" fontId="9" fillId="0" borderId="11" xfId="0" applyFont="1" applyBorder="1"/>
    <xf numFmtId="0" fontId="9" fillId="0" borderId="6" xfId="0" applyFont="1" applyBorder="1"/>
    <xf numFmtId="165" fontId="13" fillId="0" borderId="1" xfId="1" applyNumberFormat="1" applyFont="1" applyBorder="1"/>
    <xf numFmtId="44" fontId="13" fillId="0" borderId="1" xfId="2" applyFont="1" applyBorder="1"/>
    <xf numFmtId="44" fontId="13" fillId="0" borderId="4" xfId="2" applyNumberFormat="1" applyFont="1" applyBorder="1"/>
    <xf numFmtId="165" fontId="9" fillId="0" borderId="1" xfId="1" applyNumberFormat="1" applyFont="1" applyBorder="1"/>
    <xf numFmtId="165" fontId="9" fillId="0" borderId="4" xfId="1" applyNumberFormat="1" applyFont="1" applyBorder="1"/>
    <xf numFmtId="165" fontId="9" fillId="0" borderId="8" xfId="1" applyNumberFormat="1" applyFont="1" applyBorder="1"/>
    <xf numFmtId="44" fontId="13" fillId="0" borderId="8" xfId="2" applyFont="1" applyBorder="1"/>
    <xf numFmtId="44" fontId="13" fillId="0" borderId="8" xfId="2" applyNumberFormat="1" applyFont="1" applyBorder="1"/>
    <xf numFmtId="165" fontId="13" fillId="0" borderId="6" xfId="1" applyNumberFormat="1" applyFont="1" applyBorder="1"/>
    <xf numFmtId="44" fontId="13" fillId="0" borderId="6" xfId="2" applyFont="1" applyBorder="1"/>
    <xf numFmtId="165" fontId="9" fillId="0" borderId="6" xfId="1" applyNumberFormat="1" applyFont="1" applyBorder="1"/>
    <xf numFmtId="44" fontId="9" fillId="0" borderId="1" xfId="2" applyFont="1" applyBorder="1"/>
    <xf numFmtId="0" fontId="9" fillId="0" borderId="7" xfId="0" applyFont="1" applyBorder="1"/>
    <xf numFmtId="165" fontId="9" fillId="0" borderId="7" xfId="1" applyNumberFormat="1" applyFont="1" applyBorder="1"/>
    <xf numFmtId="0" fontId="9" fillId="0" borderId="1" xfId="0" applyFont="1" applyFill="1" applyBorder="1"/>
    <xf numFmtId="10" fontId="13" fillId="0" borderId="1" xfId="3" applyNumberFormat="1" applyFont="1" applyBorder="1"/>
    <xf numFmtId="0" fontId="4" fillId="0" borderId="17" xfId="0" applyFont="1" applyBorder="1" applyAlignment="1"/>
    <xf numFmtId="44" fontId="13" fillId="0" borderId="14" xfId="2" applyFont="1" applyBorder="1"/>
    <xf numFmtId="0" fontId="9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4" fontId="12" fillId="0" borderId="0" xfId="2" applyFont="1" applyBorder="1" applyAlignment="1">
      <alignment horizontal="center"/>
    </xf>
    <xf numFmtId="44" fontId="12" fillId="0" borderId="0" xfId="0" applyNumberFormat="1" applyFont="1" applyBorder="1"/>
    <xf numFmtId="43" fontId="12" fillId="0" borderId="0" xfId="1" applyFont="1" applyBorder="1" applyAlignment="1">
      <alignment horizontal="center"/>
    </xf>
    <xf numFmtId="43" fontId="12" fillId="0" borderId="0" xfId="1" applyFont="1" applyBorder="1"/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OPERTING COST PER</a:t>
            </a:r>
            <a:r>
              <a:rPr lang="en-US" baseline="0"/>
              <a:t> 1000 GALLONS SOLD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FY 2010</c:v>
          </c:tx>
          <c:invertIfNegative val="0"/>
          <c:cat>
            <c:strRef>
              <c:f>'sample operating budget'!$A$13:$A$20</c:f>
              <c:strCache>
                <c:ptCount val="8"/>
                <c:pt idx="0">
                  <c:v>    Labor</c:v>
                </c:pt>
                <c:pt idx="1">
                  <c:v>    Electricity</c:v>
                </c:pt>
                <c:pt idx="2">
                  <c:v>    Chemicals</c:v>
                </c:pt>
                <c:pt idx="3">
                  <c:v>    Vehicle maintenance</c:v>
                </c:pt>
                <c:pt idx="4">
                  <c:v>    Telephone</c:v>
                </c:pt>
                <c:pt idx="5">
                  <c:v>    Insurance</c:v>
                </c:pt>
                <c:pt idx="6">
                  <c:v>    Office Supplies</c:v>
                </c:pt>
                <c:pt idx="7">
                  <c:v>    Water System Maintenance</c:v>
                </c:pt>
              </c:strCache>
            </c:strRef>
          </c:cat>
          <c:val>
            <c:numRef>
              <c:f>'sample operating budget'!$E$13:$E$20</c:f>
              <c:numCache>
                <c:formatCode>_("$"* #,##0.00_);_("$"* \(#,##0.00\);_("$"* "-"??_);_(@_)</c:formatCode>
                <c:ptCount val="8"/>
                <c:pt idx="0">
                  <c:v>4.1702127659574471</c:v>
                </c:pt>
                <c:pt idx="1">
                  <c:v>0.1276595744680851</c:v>
                </c:pt>
                <c:pt idx="2">
                  <c:v>7.4468085106382975E-2</c:v>
                </c:pt>
                <c:pt idx="3">
                  <c:v>0.1702127659574468</c:v>
                </c:pt>
                <c:pt idx="4">
                  <c:v>2.1276595744680851E-2</c:v>
                </c:pt>
                <c:pt idx="5">
                  <c:v>0.20425531914893619</c:v>
                </c:pt>
                <c:pt idx="6">
                  <c:v>3.4042553191489362E-2</c:v>
                </c:pt>
                <c:pt idx="7">
                  <c:v>0.34042553191489361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7-4EAF-B5CE-C0AE6C056F08}"/>
            </c:ext>
          </c:extLst>
        </c:ser>
        <c:ser>
          <c:idx val="2"/>
          <c:order val="1"/>
          <c:tx>
            <c:v>FY 2011</c:v>
          </c:tx>
          <c:invertIfNegative val="0"/>
          <c:val>
            <c:numRef>
              <c:f>'sample operating budget'!$G$13:$G$20</c:f>
              <c:numCache>
                <c:formatCode>_("$"* #,##0.00_);_("$"* \(#,##0.00\);_("$"* "-"??_);_(@_)</c:formatCode>
                <c:ptCount val="8"/>
                <c:pt idx="0">
                  <c:v>3.9215686274509802</c:v>
                </c:pt>
                <c:pt idx="1">
                  <c:v>0.1372549019607843</c:v>
                </c:pt>
                <c:pt idx="2">
                  <c:v>7.8431372549019607E-2</c:v>
                </c:pt>
                <c:pt idx="3">
                  <c:v>0.15686274509803921</c:v>
                </c:pt>
                <c:pt idx="4">
                  <c:v>3.9215686274509803E-2</c:v>
                </c:pt>
                <c:pt idx="5">
                  <c:v>0.18823529411764706</c:v>
                </c:pt>
                <c:pt idx="6">
                  <c:v>3.1372549019607843E-2</c:v>
                </c:pt>
                <c:pt idx="7">
                  <c:v>0.31372549019607843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7-4EAF-B5CE-C0AE6C056F08}"/>
            </c:ext>
          </c:extLst>
        </c:ser>
        <c:ser>
          <c:idx val="3"/>
          <c:order val="2"/>
          <c:tx>
            <c:v>FY 2012</c:v>
          </c:tx>
          <c:invertIfNegative val="0"/>
          <c:val>
            <c:numRef>
              <c:f>'sample operating budget'!$I$13:$I$20</c:f>
              <c:numCache>
                <c:formatCode>_("$"* #,##0.00_);_("$"* \(#,##0.00\);_("$"* "-"??_);_(@_)</c:formatCode>
                <c:ptCount val="8"/>
                <c:pt idx="0">
                  <c:v>4.0392156862745097</c:v>
                </c:pt>
                <c:pt idx="1">
                  <c:v>0.15686274509803921</c:v>
                </c:pt>
                <c:pt idx="2">
                  <c:v>7.8431372549019607E-2</c:v>
                </c:pt>
                <c:pt idx="3">
                  <c:v>0.19607843137254902</c:v>
                </c:pt>
                <c:pt idx="4">
                  <c:v>3.9215686274509803E-2</c:v>
                </c:pt>
                <c:pt idx="5">
                  <c:v>0.19607843137254902</c:v>
                </c:pt>
                <c:pt idx="6">
                  <c:v>4.7058823529411764E-2</c:v>
                </c:pt>
                <c:pt idx="7">
                  <c:v>0.58823529411764697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7-4EAF-B5CE-C0AE6C056F08}"/>
            </c:ext>
          </c:extLst>
        </c:ser>
        <c:ser>
          <c:idx val="0"/>
          <c:order val="3"/>
          <c:tx>
            <c:v>FY 2013</c:v>
          </c:tx>
          <c:invertIfNegative val="0"/>
          <c:cat>
            <c:strRef>
              <c:f>'sample operating budget'!$A$13:$A$20</c:f>
              <c:strCache>
                <c:ptCount val="8"/>
                <c:pt idx="0">
                  <c:v>    Labor</c:v>
                </c:pt>
                <c:pt idx="1">
                  <c:v>    Electricity</c:v>
                </c:pt>
                <c:pt idx="2">
                  <c:v>    Chemicals</c:v>
                </c:pt>
                <c:pt idx="3">
                  <c:v>    Vehicle maintenance</c:v>
                </c:pt>
                <c:pt idx="4">
                  <c:v>    Telephone</c:v>
                </c:pt>
                <c:pt idx="5">
                  <c:v>    Insurance</c:v>
                </c:pt>
                <c:pt idx="6">
                  <c:v>    Office Supplies</c:v>
                </c:pt>
                <c:pt idx="7">
                  <c:v>    Water System Maintenance</c:v>
                </c:pt>
              </c:strCache>
            </c:strRef>
          </c:cat>
          <c:val>
            <c:numRef>
              <c:f>'sample operating budget'!$K$13:$K$20</c:f>
              <c:numCache>
                <c:formatCode>_("$"* #,##0.00_);_("$"* \(#,##0.00\);_("$"* "-"??_);_(@_)</c:formatCode>
                <c:ptCount val="8"/>
                <c:pt idx="0">
                  <c:v>4.1976588235294123</c:v>
                </c:pt>
                <c:pt idx="1">
                  <c:v>0.17647058823529413</c:v>
                </c:pt>
                <c:pt idx="2">
                  <c:v>9.8039215686274508E-2</c:v>
                </c:pt>
                <c:pt idx="3">
                  <c:v>3.9215686274509803E-2</c:v>
                </c:pt>
                <c:pt idx="4">
                  <c:v>3.9215686274509803E-2</c:v>
                </c:pt>
                <c:pt idx="5">
                  <c:v>0.23529411764705882</c:v>
                </c:pt>
                <c:pt idx="6">
                  <c:v>4.7058823529411764E-2</c:v>
                </c:pt>
                <c:pt idx="7">
                  <c:v>0.58823529411764697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F7-4EAF-B5CE-C0AE6C056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96192"/>
        <c:axId val="111097728"/>
      </c:barChart>
      <c:catAx>
        <c:axId val="111096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1097728"/>
        <c:crosses val="autoZero"/>
        <c:auto val="1"/>
        <c:lblAlgn val="ctr"/>
        <c:lblOffset val="100"/>
        <c:noMultiLvlLbl val="0"/>
      </c:catAx>
      <c:valAx>
        <c:axId val="11109772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1109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28575</xdr:rowOff>
    </xdr:from>
    <xdr:to>
      <xdr:col>13</xdr:col>
      <xdr:colOff>609599</xdr:colOff>
      <xdr:row>23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zoomScale="80" zoomScaleNormal="80" workbookViewId="0">
      <selection activeCell="M8" sqref="M8"/>
    </sheetView>
  </sheetViews>
  <sheetFormatPr defaultRowHeight="14.25" x14ac:dyDescent="0.45"/>
  <cols>
    <col min="1" max="1" width="48.73046875" customWidth="1"/>
    <col min="2" max="2" width="15.1328125" customWidth="1"/>
    <col min="3" max="3" width="16" customWidth="1"/>
    <col min="4" max="4" width="16.73046875" customWidth="1"/>
    <col min="5" max="5" width="14.86328125" customWidth="1"/>
    <col min="6" max="6" width="15.86328125" customWidth="1"/>
    <col min="7" max="7" width="14.59765625" customWidth="1"/>
    <col min="8" max="8" width="17" customWidth="1"/>
    <col min="9" max="9" width="14.59765625" customWidth="1"/>
    <col min="10" max="10" width="17.3984375" style="2" customWidth="1"/>
    <col min="11" max="11" width="13.73046875" customWidth="1"/>
    <col min="12" max="12" width="16.265625" customWidth="1"/>
    <col min="13" max="13" width="13.59765625" customWidth="1"/>
  </cols>
  <sheetData>
    <row r="1" spans="1:13" ht="30.75" x14ac:dyDescent="0.9">
      <c r="A1" s="62" t="s">
        <v>73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30.75" x14ac:dyDescent="0.9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  <c r="M2" s="72"/>
    </row>
    <row r="3" spans="1:13" ht="21" x14ac:dyDescent="0.65">
      <c r="B3" s="59" t="s">
        <v>13</v>
      </c>
      <c r="C3" s="60"/>
      <c r="D3" s="60"/>
      <c r="E3" s="60"/>
      <c r="F3" s="60"/>
      <c r="G3" s="60"/>
      <c r="H3" s="60"/>
      <c r="I3" s="60"/>
      <c r="J3" s="61"/>
      <c r="K3" s="56" t="s">
        <v>76</v>
      </c>
      <c r="L3" s="12"/>
      <c r="M3" s="54"/>
    </row>
    <row r="4" spans="1:13" ht="40.5" customHeight="1" x14ac:dyDescent="0.65">
      <c r="B4" s="10" t="s">
        <v>72</v>
      </c>
      <c r="C4" s="10" t="s">
        <v>71</v>
      </c>
      <c r="D4" s="10" t="s">
        <v>70</v>
      </c>
      <c r="E4" s="11" t="s">
        <v>42</v>
      </c>
      <c r="F4" s="10" t="s">
        <v>74</v>
      </c>
      <c r="G4" s="11" t="s">
        <v>42</v>
      </c>
      <c r="H4" s="10" t="s">
        <v>75</v>
      </c>
      <c r="I4" s="11" t="s">
        <v>42</v>
      </c>
      <c r="J4" s="11" t="s">
        <v>77</v>
      </c>
      <c r="K4" s="57" t="s">
        <v>42</v>
      </c>
      <c r="L4" s="10"/>
      <c r="M4" s="11"/>
    </row>
    <row r="5" spans="1:13" ht="18" x14ac:dyDescent="0.55000000000000004">
      <c r="A5" s="25" t="s">
        <v>5</v>
      </c>
      <c r="B5" s="26"/>
      <c r="C5" s="26"/>
      <c r="D5" s="26"/>
      <c r="E5" s="26"/>
      <c r="F5" s="26"/>
      <c r="G5" s="26"/>
      <c r="H5" s="26"/>
      <c r="I5" s="28"/>
      <c r="J5" s="29"/>
      <c r="K5" s="26"/>
      <c r="L5" s="29"/>
      <c r="M5" s="26"/>
    </row>
    <row r="6" spans="1:13" ht="18" x14ac:dyDescent="0.55000000000000004">
      <c r="A6" s="25" t="s">
        <v>79</v>
      </c>
      <c r="B6" s="30">
        <v>125000</v>
      </c>
      <c r="C6" s="30">
        <v>150000</v>
      </c>
      <c r="D6" s="30">
        <v>150000</v>
      </c>
      <c r="E6" s="30"/>
      <c r="F6" s="30">
        <v>165000</v>
      </c>
      <c r="G6" s="30"/>
      <c r="H6" s="30">
        <v>175000</v>
      </c>
      <c r="I6" s="31"/>
      <c r="J6" s="32">
        <v>200000</v>
      </c>
      <c r="K6" s="26"/>
      <c r="L6" s="29"/>
      <c r="M6" s="26"/>
    </row>
    <row r="7" spans="1:13" ht="18" x14ac:dyDescent="0.55000000000000004">
      <c r="A7" s="25" t="s">
        <v>78</v>
      </c>
      <c r="B7" s="30">
        <v>3000</v>
      </c>
      <c r="C7" s="30">
        <v>3200</v>
      </c>
      <c r="D7" s="30">
        <v>2500</v>
      </c>
      <c r="E7" s="30"/>
      <c r="F7" s="30">
        <v>3500</v>
      </c>
      <c r="G7" s="30"/>
      <c r="H7" s="30">
        <v>4000</v>
      </c>
      <c r="I7" s="31"/>
      <c r="J7" s="32">
        <v>2500</v>
      </c>
      <c r="K7" s="26"/>
      <c r="L7" s="29"/>
      <c r="M7" s="26"/>
    </row>
    <row r="8" spans="1:13" ht="18" x14ac:dyDescent="0.55000000000000004">
      <c r="A8" s="25" t="s">
        <v>0</v>
      </c>
      <c r="B8" s="30">
        <v>1000</v>
      </c>
      <c r="C8" s="30">
        <v>240</v>
      </c>
      <c r="D8" s="30">
        <v>250</v>
      </c>
      <c r="E8" s="30"/>
      <c r="F8" s="30">
        <v>500</v>
      </c>
      <c r="G8" s="30"/>
      <c r="H8" s="30">
        <v>1200</v>
      </c>
      <c r="I8" s="31"/>
      <c r="J8" s="32">
        <v>1000</v>
      </c>
      <c r="K8" s="26"/>
      <c r="L8" s="29"/>
      <c r="M8" s="26"/>
    </row>
    <row r="9" spans="1:13" ht="18" x14ac:dyDescent="0.55000000000000004">
      <c r="A9" s="25" t="s">
        <v>1</v>
      </c>
      <c r="B9" s="30">
        <v>6000</v>
      </c>
      <c r="C9" s="30">
        <v>6000</v>
      </c>
      <c r="D9" s="30">
        <v>6000</v>
      </c>
      <c r="E9" s="30"/>
      <c r="F9" s="30">
        <v>8000</v>
      </c>
      <c r="G9" s="30"/>
      <c r="H9" s="30">
        <v>8000</v>
      </c>
      <c r="I9" s="31"/>
      <c r="J9" s="32">
        <v>7000</v>
      </c>
      <c r="K9" s="26"/>
      <c r="L9" s="29"/>
      <c r="M9" s="26"/>
    </row>
    <row r="10" spans="1:13" s="2" customFormat="1" ht="18.399999999999999" thickBot="1" x14ac:dyDescent="0.6">
      <c r="A10" s="27" t="s">
        <v>12</v>
      </c>
      <c r="B10" s="33">
        <f>SUM(B6:B9)</f>
        <v>135000</v>
      </c>
      <c r="C10" s="33">
        <f t="shared" ref="C10:J10" si="0">SUM(C6:C9)</f>
        <v>159440</v>
      </c>
      <c r="D10" s="33">
        <f t="shared" si="0"/>
        <v>158750</v>
      </c>
      <c r="E10" s="33"/>
      <c r="F10" s="33">
        <f t="shared" si="0"/>
        <v>177000</v>
      </c>
      <c r="G10" s="33"/>
      <c r="H10" s="33">
        <f t="shared" si="0"/>
        <v>188200</v>
      </c>
      <c r="I10" s="33"/>
      <c r="J10" s="33">
        <f t="shared" si="0"/>
        <v>210500</v>
      </c>
      <c r="K10" s="34"/>
      <c r="L10" s="34"/>
      <c r="M10" s="34"/>
    </row>
    <row r="11" spans="1:13" ht="18" x14ac:dyDescent="0.55000000000000004">
      <c r="A11" s="25"/>
      <c r="B11" s="35"/>
      <c r="C11" s="35"/>
      <c r="D11" s="35"/>
      <c r="E11" s="35"/>
      <c r="F11" s="35"/>
      <c r="G11" s="35"/>
      <c r="H11" s="35"/>
      <c r="I11" s="28"/>
      <c r="J11" s="36"/>
      <c r="K11" s="35"/>
      <c r="L11" s="37"/>
      <c r="M11" s="35"/>
    </row>
    <row r="12" spans="1:13" ht="18" x14ac:dyDescent="0.55000000000000004">
      <c r="A12" s="25" t="s">
        <v>6</v>
      </c>
      <c r="B12" s="26"/>
      <c r="C12" s="26"/>
      <c r="D12" s="26"/>
      <c r="E12" s="26"/>
      <c r="F12" s="26"/>
      <c r="G12" s="26"/>
      <c r="H12" s="26"/>
      <c r="I12" s="28"/>
      <c r="J12" s="37"/>
      <c r="K12" s="26"/>
      <c r="L12" s="29"/>
      <c r="M12" s="26"/>
    </row>
    <row r="13" spans="1:13" ht="18" x14ac:dyDescent="0.55000000000000004">
      <c r="A13" s="25" t="s">
        <v>2</v>
      </c>
      <c r="B13" s="38">
        <v>50000</v>
      </c>
      <c r="C13" s="38">
        <v>95000</v>
      </c>
      <c r="D13" s="38">
        <v>98000</v>
      </c>
      <c r="E13" s="39">
        <f>SUM(D13/$D$40)*1000</f>
        <v>4.1702127659574471</v>
      </c>
      <c r="F13" s="38">
        <v>100000</v>
      </c>
      <c r="G13" s="39">
        <f>SUM(F13/$F$40)*1000</f>
        <v>3.9215686274509802</v>
      </c>
      <c r="H13" s="38">
        <v>103000</v>
      </c>
      <c r="I13" s="40">
        <f>SUM(H13/$H$40)*1000</f>
        <v>4.0392156862745097</v>
      </c>
      <c r="J13" s="41">
        <v>107040.3</v>
      </c>
      <c r="K13" s="39">
        <f>SUM(J13/$J$40)*1000</f>
        <v>4.1976588235294123</v>
      </c>
      <c r="L13" s="29"/>
      <c r="M13" s="26"/>
    </row>
    <row r="14" spans="1:13" ht="18" x14ac:dyDescent="0.55000000000000004">
      <c r="A14" s="25" t="s">
        <v>3</v>
      </c>
      <c r="B14" s="38">
        <v>2400</v>
      </c>
      <c r="C14" s="38">
        <v>3000</v>
      </c>
      <c r="D14" s="38">
        <v>3000</v>
      </c>
      <c r="E14" s="39">
        <f t="shared" ref="E14:E21" si="1">SUM(D14/$D$40)*1000</f>
        <v>0.1276595744680851</v>
      </c>
      <c r="F14" s="38">
        <v>3500</v>
      </c>
      <c r="G14" s="39">
        <f t="shared" ref="G14:G21" si="2">SUM(F14/$F$40)*1000</f>
        <v>0.1372549019607843</v>
      </c>
      <c r="H14" s="38">
        <v>4000</v>
      </c>
      <c r="I14" s="40">
        <f t="shared" ref="I14:I21" si="3">SUM(H14/$H$40)*1000</f>
        <v>0.15686274509803921</v>
      </c>
      <c r="J14" s="41">
        <v>4500</v>
      </c>
      <c r="K14" s="39">
        <f t="shared" ref="K14:K21" si="4">SUM(J14/$J$40)*1000</f>
        <v>0.17647058823529413</v>
      </c>
      <c r="L14" s="29"/>
      <c r="M14" s="26"/>
    </row>
    <row r="15" spans="1:13" ht="18" x14ac:dyDescent="0.55000000000000004">
      <c r="A15" s="25" t="s">
        <v>4</v>
      </c>
      <c r="B15" s="38">
        <v>1500</v>
      </c>
      <c r="C15" s="38">
        <v>1500</v>
      </c>
      <c r="D15" s="38">
        <v>1750</v>
      </c>
      <c r="E15" s="39">
        <f t="shared" si="1"/>
        <v>7.4468085106382975E-2</v>
      </c>
      <c r="F15" s="38">
        <v>2000</v>
      </c>
      <c r="G15" s="39">
        <f t="shared" si="2"/>
        <v>7.8431372549019607E-2</v>
      </c>
      <c r="H15" s="38">
        <v>2000</v>
      </c>
      <c r="I15" s="40">
        <f t="shared" si="3"/>
        <v>7.8431372549019607E-2</v>
      </c>
      <c r="J15" s="41">
        <v>2500</v>
      </c>
      <c r="K15" s="39">
        <f t="shared" si="4"/>
        <v>9.8039215686274508E-2</v>
      </c>
      <c r="L15" s="29"/>
      <c r="M15" s="26"/>
    </row>
    <row r="16" spans="1:13" ht="18" x14ac:dyDescent="0.55000000000000004">
      <c r="A16" s="25" t="s">
        <v>7</v>
      </c>
      <c r="B16" s="38">
        <v>3000</v>
      </c>
      <c r="C16" s="38">
        <v>3000</v>
      </c>
      <c r="D16" s="38">
        <v>4000</v>
      </c>
      <c r="E16" s="39">
        <f t="shared" si="1"/>
        <v>0.1702127659574468</v>
      </c>
      <c r="F16" s="38">
        <v>4000</v>
      </c>
      <c r="G16" s="39">
        <f t="shared" si="2"/>
        <v>0.15686274509803921</v>
      </c>
      <c r="H16" s="38">
        <v>5000</v>
      </c>
      <c r="I16" s="40">
        <f t="shared" si="3"/>
        <v>0.19607843137254902</v>
      </c>
      <c r="J16" s="41">
        <v>1000</v>
      </c>
      <c r="K16" s="39">
        <f t="shared" si="4"/>
        <v>3.9215686274509803E-2</v>
      </c>
      <c r="L16" s="29"/>
      <c r="M16" s="26"/>
    </row>
    <row r="17" spans="1:13" ht="18" x14ac:dyDescent="0.55000000000000004">
      <c r="A17" s="25" t="s">
        <v>8</v>
      </c>
      <c r="B17" s="38">
        <v>500</v>
      </c>
      <c r="C17" s="38">
        <v>500</v>
      </c>
      <c r="D17" s="38">
        <v>500</v>
      </c>
      <c r="E17" s="39">
        <f t="shared" si="1"/>
        <v>2.1276595744680851E-2</v>
      </c>
      <c r="F17" s="38">
        <v>1000</v>
      </c>
      <c r="G17" s="39">
        <f t="shared" si="2"/>
        <v>3.9215686274509803E-2</v>
      </c>
      <c r="H17" s="38">
        <v>1000</v>
      </c>
      <c r="I17" s="40">
        <f t="shared" si="3"/>
        <v>3.9215686274509803E-2</v>
      </c>
      <c r="J17" s="41">
        <v>1000</v>
      </c>
      <c r="K17" s="39">
        <f t="shared" si="4"/>
        <v>3.9215686274509803E-2</v>
      </c>
      <c r="L17" s="29"/>
      <c r="M17" s="26"/>
    </row>
    <row r="18" spans="1:13" ht="18" x14ac:dyDescent="0.55000000000000004">
      <c r="A18" s="25" t="s">
        <v>39</v>
      </c>
      <c r="B18" s="38">
        <v>5000</v>
      </c>
      <c r="C18" s="38">
        <v>5000</v>
      </c>
      <c r="D18" s="38">
        <v>4800</v>
      </c>
      <c r="E18" s="39">
        <f t="shared" si="1"/>
        <v>0.20425531914893619</v>
      </c>
      <c r="F18" s="38">
        <v>4800</v>
      </c>
      <c r="G18" s="39">
        <f t="shared" si="2"/>
        <v>0.18823529411764706</v>
      </c>
      <c r="H18" s="38">
        <v>5000</v>
      </c>
      <c r="I18" s="40">
        <f t="shared" si="3"/>
        <v>0.19607843137254902</v>
      </c>
      <c r="J18" s="41">
        <v>6000</v>
      </c>
      <c r="K18" s="39">
        <f t="shared" si="4"/>
        <v>0.23529411764705882</v>
      </c>
      <c r="L18" s="29"/>
      <c r="M18" s="26"/>
    </row>
    <row r="19" spans="1:13" ht="18" x14ac:dyDescent="0.55000000000000004">
      <c r="A19" s="25" t="s">
        <v>9</v>
      </c>
      <c r="B19" s="38">
        <v>1000</v>
      </c>
      <c r="C19" s="38">
        <v>1000</v>
      </c>
      <c r="D19" s="38">
        <v>800</v>
      </c>
      <c r="E19" s="39">
        <f t="shared" si="1"/>
        <v>3.4042553191489362E-2</v>
      </c>
      <c r="F19" s="38">
        <v>800</v>
      </c>
      <c r="G19" s="39">
        <f t="shared" si="2"/>
        <v>3.1372549019607843E-2</v>
      </c>
      <c r="H19" s="38">
        <v>1200</v>
      </c>
      <c r="I19" s="40">
        <f t="shared" si="3"/>
        <v>4.7058823529411764E-2</v>
      </c>
      <c r="J19" s="41">
        <v>1200</v>
      </c>
      <c r="K19" s="39">
        <f t="shared" si="4"/>
        <v>4.7058823529411764E-2</v>
      </c>
      <c r="L19" s="29"/>
      <c r="M19" s="26"/>
    </row>
    <row r="20" spans="1:13" ht="18" x14ac:dyDescent="0.55000000000000004">
      <c r="A20" s="25" t="s">
        <v>10</v>
      </c>
      <c r="B20" s="38">
        <v>10000</v>
      </c>
      <c r="C20" s="38">
        <v>10000</v>
      </c>
      <c r="D20" s="38">
        <v>8000</v>
      </c>
      <c r="E20" s="39">
        <f t="shared" si="1"/>
        <v>0.34042553191489361</v>
      </c>
      <c r="F20" s="38">
        <v>8000</v>
      </c>
      <c r="G20" s="39">
        <f t="shared" si="2"/>
        <v>0.31372549019607843</v>
      </c>
      <c r="H20" s="38">
        <v>15000</v>
      </c>
      <c r="I20" s="40">
        <f t="shared" si="3"/>
        <v>0.58823529411764697</v>
      </c>
      <c r="J20" s="42">
        <v>15000</v>
      </c>
      <c r="K20" s="39">
        <f t="shared" si="4"/>
        <v>0.58823529411764697</v>
      </c>
      <c r="L20" s="29"/>
      <c r="M20" s="26"/>
    </row>
    <row r="21" spans="1:13" s="2" customFormat="1" ht="18.399999999999999" thickBot="1" x14ac:dyDescent="0.6">
      <c r="A21" s="27" t="s">
        <v>11</v>
      </c>
      <c r="B21" s="43">
        <f>SUM(B13:B20)</f>
        <v>73400</v>
      </c>
      <c r="C21" s="43">
        <f t="shared" ref="C21:J21" si="5">SUM(C13:C20)</f>
        <v>119000</v>
      </c>
      <c r="D21" s="43">
        <f t="shared" si="5"/>
        <v>120850</v>
      </c>
      <c r="E21" s="44">
        <f t="shared" si="1"/>
        <v>5.1425531914893616</v>
      </c>
      <c r="F21" s="43">
        <f t="shared" si="5"/>
        <v>124100</v>
      </c>
      <c r="G21" s="44">
        <f t="shared" si="2"/>
        <v>4.8666666666666671</v>
      </c>
      <c r="H21" s="43">
        <f t="shared" si="5"/>
        <v>136200</v>
      </c>
      <c r="I21" s="45">
        <f t="shared" si="3"/>
        <v>5.3411764705882359</v>
      </c>
      <c r="J21" s="43">
        <f t="shared" si="5"/>
        <v>138240.29999999999</v>
      </c>
      <c r="K21" s="55">
        <f t="shared" si="4"/>
        <v>5.4211882352941174</v>
      </c>
      <c r="L21" s="34"/>
      <c r="M21" s="34"/>
    </row>
    <row r="22" spans="1:13" ht="18" x14ac:dyDescent="0.55000000000000004">
      <c r="A22" s="25"/>
      <c r="B22" s="46"/>
      <c r="C22" s="46"/>
      <c r="D22" s="46"/>
      <c r="E22" s="46"/>
      <c r="F22" s="46"/>
      <c r="G22" s="46"/>
      <c r="H22" s="46"/>
      <c r="I22" s="47"/>
      <c r="J22" s="48"/>
      <c r="K22" s="26"/>
      <c r="L22" s="37"/>
      <c r="M22" s="35"/>
    </row>
    <row r="23" spans="1:13" ht="18" x14ac:dyDescent="0.55000000000000004">
      <c r="A23" s="25" t="s">
        <v>14</v>
      </c>
      <c r="B23" s="38"/>
      <c r="C23" s="38"/>
      <c r="D23" s="38"/>
      <c r="E23" s="38"/>
      <c r="F23" s="38"/>
      <c r="G23" s="38"/>
      <c r="H23" s="38"/>
      <c r="I23" s="39"/>
      <c r="J23" s="41"/>
      <c r="K23" s="26"/>
      <c r="L23" s="29"/>
      <c r="M23" s="26"/>
    </row>
    <row r="24" spans="1:13" ht="18" x14ac:dyDescent="0.55000000000000004">
      <c r="A24" s="25" t="s">
        <v>15</v>
      </c>
      <c r="B24" s="38">
        <v>1200</v>
      </c>
      <c r="C24" s="38">
        <v>1200</v>
      </c>
      <c r="D24" s="38">
        <v>250</v>
      </c>
      <c r="E24" s="38"/>
      <c r="F24" s="38">
        <v>250</v>
      </c>
      <c r="G24" s="38"/>
      <c r="H24" s="38">
        <v>500</v>
      </c>
      <c r="I24" s="39"/>
      <c r="J24" s="41">
        <v>500</v>
      </c>
      <c r="K24" s="26"/>
      <c r="L24" s="29"/>
      <c r="M24" s="26"/>
    </row>
    <row r="25" spans="1:13" ht="18" x14ac:dyDescent="0.55000000000000004">
      <c r="A25" s="25" t="s">
        <v>25</v>
      </c>
      <c r="B25" s="38">
        <v>0</v>
      </c>
      <c r="C25" s="38">
        <v>0</v>
      </c>
      <c r="D25" s="38">
        <v>0</v>
      </c>
      <c r="E25" s="38"/>
      <c r="F25" s="38">
        <v>0</v>
      </c>
      <c r="G25" s="38"/>
      <c r="H25" s="38">
        <v>0</v>
      </c>
      <c r="I25" s="39"/>
      <c r="J25" s="38">
        <v>0</v>
      </c>
      <c r="K25" s="26"/>
      <c r="L25" s="29"/>
      <c r="M25" s="26"/>
    </row>
    <row r="26" spans="1:13" ht="18" x14ac:dyDescent="0.55000000000000004">
      <c r="A26" s="25" t="s">
        <v>16</v>
      </c>
      <c r="B26" s="38">
        <v>0</v>
      </c>
      <c r="C26" s="38">
        <v>0</v>
      </c>
      <c r="D26" s="38">
        <v>0</v>
      </c>
      <c r="E26" s="38"/>
      <c r="F26" s="38">
        <v>0</v>
      </c>
      <c r="G26" s="38"/>
      <c r="H26" s="38">
        <v>0</v>
      </c>
      <c r="I26" s="39"/>
      <c r="J26" s="41">
        <v>0</v>
      </c>
      <c r="K26" s="26"/>
      <c r="L26" s="29"/>
      <c r="M26" s="26"/>
    </row>
    <row r="27" spans="1:13" s="2" customFormat="1" ht="18.399999999999999" thickBot="1" x14ac:dyDescent="0.6">
      <c r="A27" s="27" t="s">
        <v>22</v>
      </c>
      <c r="B27" s="43">
        <f>SUM(B24:B26)</f>
        <v>1200</v>
      </c>
      <c r="C27" s="43">
        <f t="shared" ref="C27:J27" si="6">SUM(C24:C26)</f>
        <v>1200</v>
      </c>
      <c r="D27" s="43">
        <f t="shared" si="6"/>
        <v>250</v>
      </c>
      <c r="E27" s="43"/>
      <c r="F27" s="43">
        <f t="shared" si="6"/>
        <v>250</v>
      </c>
      <c r="G27" s="43"/>
      <c r="H27" s="43">
        <f t="shared" si="6"/>
        <v>500</v>
      </c>
      <c r="I27" s="49"/>
      <c r="J27" s="43">
        <f t="shared" si="6"/>
        <v>500</v>
      </c>
      <c r="K27" s="34"/>
      <c r="L27" s="34"/>
      <c r="M27" s="34"/>
    </row>
    <row r="28" spans="1:13" ht="18" x14ac:dyDescent="0.55000000000000004">
      <c r="A28" s="25"/>
      <c r="B28" s="46"/>
      <c r="C28" s="46"/>
      <c r="D28" s="46"/>
      <c r="E28" s="46"/>
      <c r="F28" s="46"/>
      <c r="G28" s="46"/>
      <c r="H28" s="46"/>
      <c r="I28" s="39"/>
      <c r="J28" s="48"/>
      <c r="K28" s="35"/>
      <c r="L28" s="37"/>
      <c r="M28" s="35"/>
    </row>
    <row r="29" spans="1:13" ht="18" x14ac:dyDescent="0.55000000000000004">
      <c r="A29" s="25" t="s">
        <v>17</v>
      </c>
      <c r="B29" s="38"/>
      <c r="C29" s="38"/>
      <c r="D29" s="38"/>
      <c r="E29" s="38"/>
      <c r="F29" s="38"/>
      <c r="G29" s="38"/>
      <c r="H29" s="38"/>
      <c r="I29" s="39"/>
      <c r="J29" s="41"/>
      <c r="K29" s="26"/>
      <c r="L29" s="29"/>
      <c r="M29" s="26"/>
    </row>
    <row r="30" spans="1:13" ht="18" x14ac:dyDescent="0.55000000000000004">
      <c r="A30" s="25" t="s">
        <v>18</v>
      </c>
      <c r="B30" s="38">
        <v>12000</v>
      </c>
      <c r="C30" s="38">
        <v>12000</v>
      </c>
      <c r="D30" s="38">
        <v>12000</v>
      </c>
      <c r="E30" s="38"/>
      <c r="F30" s="38">
        <v>12000</v>
      </c>
      <c r="G30" s="38"/>
      <c r="H30" s="38">
        <v>12000</v>
      </c>
      <c r="I30" s="39"/>
      <c r="J30" s="41">
        <v>12000</v>
      </c>
      <c r="K30" s="26"/>
      <c r="L30" s="29"/>
      <c r="M30" s="26"/>
    </row>
    <row r="31" spans="1:13" ht="18" x14ac:dyDescent="0.55000000000000004">
      <c r="A31" s="25" t="s">
        <v>19</v>
      </c>
      <c r="B31" s="38">
        <v>650</v>
      </c>
      <c r="C31" s="38">
        <v>650</v>
      </c>
      <c r="D31" s="38">
        <v>650</v>
      </c>
      <c r="E31" s="38"/>
      <c r="F31" s="38">
        <v>650</v>
      </c>
      <c r="G31" s="38"/>
      <c r="H31" s="38">
        <v>650</v>
      </c>
      <c r="I31" s="39"/>
      <c r="J31" s="41">
        <v>650</v>
      </c>
      <c r="K31" s="26"/>
      <c r="L31" s="29"/>
      <c r="M31" s="26"/>
    </row>
    <row r="32" spans="1:13" ht="18" x14ac:dyDescent="0.55000000000000004">
      <c r="A32" s="25" t="s">
        <v>20</v>
      </c>
      <c r="B32" s="38">
        <v>500</v>
      </c>
      <c r="C32" s="38">
        <v>500</v>
      </c>
      <c r="D32" s="38">
        <v>500</v>
      </c>
      <c r="E32" s="38"/>
      <c r="F32" s="38">
        <v>500</v>
      </c>
      <c r="G32" s="38"/>
      <c r="H32" s="38">
        <v>500</v>
      </c>
      <c r="I32" s="39"/>
      <c r="J32" s="41">
        <v>500</v>
      </c>
      <c r="K32" s="26"/>
      <c r="L32" s="29"/>
      <c r="M32" s="26"/>
    </row>
    <row r="33" spans="1:13" ht="18" x14ac:dyDescent="0.55000000000000004">
      <c r="A33" s="25" t="s">
        <v>21</v>
      </c>
      <c r="B33" s="38">
        <v>12000</v>
      </c>
      <c r="C33" s="38">
        <v>12000</v>
      </c>
      <c r="D33" s="38">
        <v>12000</v>
      </c>
      <c r="E33" s="38"/>
      <c r="F33" s="38">
        <v>12000</v>
      </c>
      <c r="G33" s="38"/>
      <c r="H33" s="38">
        <v>0</v>
      </c>
      <c r="I33" s="39"/>
      <c r="J33" s="41">
        <v>0</v>
      </c>
      <c r="K33" s="26"/>
      <c r="L33" s="29"/>
      <c r="M33" s="26"/>
    </row>
    <row r="34" spans="1:13" ht="18" x14ac:dyDescent="0.55000000000000004">
      <c r="A34" s="25" t="s">
        <v>80</v>
      </c>
      <c r="B34" s="38">
        <v>12000</v>
      </c>
      <c r="C34" s="38">
        <v>12000</v>
      </c>
      <c r="D34" s="38">
        <v>12000</v>
      </c>
      <c r="E34" s="38"/>
      <c r="F34" s="38">
        <v>12000</v>
      </c>
      <c r="G34" s="38"/>
      <c r="H34" s="38">
        <v>12000</v>
      </c>
      <c r="I34" s="39"/>
      <c r="J34" s="41">
        <v>12000</v>
      </c>
      <c r="K34" s="26"/>
      <c r="L34" s="29"/>
      <c r="M34" s="26"/>
    </row>
    <row r="35" spans="1:13" s="2" customFormat="1" ht="18.399999999999999" thickBot="1" x14ac:dyDescent="0.6">
      <c r="A35" s="27" t="s">
        <v>23</v>
      </c>
      <c r="B35" s="43">
        <f>SUM(B30:B34)</f>
        <v>37150</v>
      </c>
      <c r="C35" s="43">
        <f t="shared" ref="C35:J35" si="7">SUM(C30:C34)</f>
        <v>37150</v>
      </c>
      <c r="D35" s="43">
        <f t="shared" si="7"/>
        <v>37150</v>
      </c>
      <c r="E35" s="43"/>
      <c r="F35" s="43">
        <f t="shared" si="7"/>
        <v>37150</v>
      </c>
      <c r="G35" s="43"/>
      <c r="H35" s="43">
        <f t="shared" si="7"/>
        <v>25150</v>
      </c>
      <c r="I35" s="49"/>
      <c r="J35" s="43">
        <f t="shared" si="7"/>
        <v>25150</v>
      </c>
      <c r="K35" s="34"/>
      <c r="L35" s="34"/>
      <c r="M35" s="34"/>
    </row>
    <row r="36" spans="1:13" ht="18" x14ac:dyDescent="0.55000000000000004">
      <c r="A36" s="25"/>
      <c r="B36" s="28"/>
      <c r="C36" s="28"/>
      <c r="D36" s="28"/>
      <c r="E36" s="28"/>
      <c r="F36" s="28"/>
      <c r="G36" s="28"/>
      <c r="H36" s="28"/>
      <c r="I36" s="39"/>
      <c r="J36" s="37"/>
      <c r="K36" s="35"/>
      <c r="L36" s="37"/>
      <c r="M36" s="35"/>
    </row>
    <row r="37" spans="1:13" s="2" customFormat="1" ht="18.399999999999999" thickBot="1" x14ac:dyDescent="0.6">
      <c r="A37" s="27" t="s">
        <v>24</v>
      </c>
      <c r="B37" s="50">
        <f>SUM(B10-B21+B27-B35)</f>
        <v>25650</v>
      </c>
      <c r="C37" s="51">
        <f t="shared" ref="C37:J37" si="8">SUM(C10-C21+C27-C35)</f>
        <v>4490</v>
      </c>
      <c r="D37" s="51">
        <f t="shared" si="8"/>
        <v>1000</v>
      </c>
      <c r="E37" s="51"/>
      <c r="F37" s="51">
        <f t="shared" si="8"/>
        <v>16000</v>
      </c>
      <c r="G37" s="51"/>
      <c r="H37" s="51">
        <f t="shared" si="8"/>
        <v>27350</v>
      </c>
      <c r="I37" s="41"/>
      <c r="J37" s="51">
        <f t="shared" si="8"/>
        <v>47609.700000000012</v>
      </c>
      <c r="K37" s="34"/>
      <c r="L37" s="34"/>
      <c r="M37" s="34"/>
    </row>
    <row r="38" spans="1:13" ht="18.399999999999999" thickTop="1" x14ac:dyDescent="0.55000000000000004">
      <c r="A38" s="25"/>
      <c r="B38" s="28"/>
      <c r="C38" s="28"/>
      <c r="D38" s="28"/>
      <c r="E38" s="28"/>
      <c r="F38" s="28"/>
      <c r="G38" s="28"/>
      <c r="H38" s="28"/>
      <c r="I38" s="26"/>
      <c r="J38" s="37"/>
      <c r="K38" s="35"/>
      <c r="L38" s="37"/>
      <c r="M38" s="35"/>
    </row>
    <row r="39" spans="1:13" ht="18" x14ac:dyDescent="0.55000000000000004">
      <c r="A39" s="29" t="s">
        <v>40</v>
      </c>
      <c r="B39" s="38">
        <v>6420000</v>
      </c>
      <c r="C39" s="38">
        <v>25000000</v>
      </c>
      <c r="D39" s="38">
        <v>25600000</v>
      </c>
      <c r="E39" s="38"/>
      <c r="F39" s="38">
        <v>27000000</v>
      </c>
      <c r="G39" s="38"/>
      <c r="H39" s="38">
        <v>27800000</v>
      </c>
      <c r="I39" s="38"/>
      <c r="J39" s="41">
        <v>28000000</v>
      </c>
      <c r="K39" s="26"/>
      <c r="L39" s="29"/>
      <c r="M39" s="26"/>
    </row>
    <row r="40" spans="1:13" ht="18" x14ac:dyDescent="0.55000000000000004">
      <c r="A40" s="26" t="s">
        <v>41</v>
      </c>
      <c r="B40" s="38">
        <v>6000000</v>
      </c>
      <c r="C40" s="38">
        <v>23000000</v>
      </c>
      <c r="D40" s="38">
        <v>23500000</v>
      </c>
      <c r="E40" s="38"/>
      <c r="F40" s="38">
        <v>25500000</v>
      </c>
      <c r="G40" s="38"/>
      <c r="H40" s="38">
        <v>25500000</v>
      </c>
      <c r="I40" s="38"/>
      <c r="J40" s="41">
        <v>25500000</v>
      </c>
      <c r="K40" s="26"/>
      <c r="L40" s="29"/>
      <c r="M40" s="26"/>
    </row>
    <row r="41" spans="1:13" ht="18" x14ac:dyDescent="0.55000000000000004">
      <c r="A41" s="52" t="s">
        <v>43</v>
      </c>
      <c r="B41" s="53">
        <f>SUM(B39-B40)/B39</f>
        <v>6.5420560747663545E-2</v>
      </c>
      <c r="C41" s="53">
        <f t="shared" ref="C41:H41" si="9">SUM(C39-C40)/C39</f>
        <v>0.08</v>
      </c>
      <c r="D41" s="53">
        <f t="shared" si="9"/>
        <v>8.203125E-2</v>
      </c>
      <c r="E41" s="53"/>
      <c r="F41" s="53">
        <f t="shared" si="9"/>
        <v>5.5555555555555552E-2</v>
      </c>
      <c r="G41" s="53"/>
      <c r="H41" s="53">
        <f t="shared" si="9"/>
        <v>8.2733812949640287E-2</v>
      </c>
      <c r="I41" s="53"/>
      <c r="J41" s="53">
        <f t="shared" ref="J41" si="10">SUM(J39-J40)/J39</f>
        <v>8.9285714285714288E-2</v>
      </c>
      <c r="K41" s="26"/>
      <c r="L41" s="29"/>
      <c r="M41" s="26"/>
    </row>
    <row r="42" spans="1:13" x14ac:dyDescent="0.45">
      <c r="A42" s="1"/>
      <c r="B42" s="1"/>
      <c r="C42" s="1"/>
      <c r="D42" s="1"/>
      <c r="E42" s="1"/>
      <c r="F42" s="1"/>
      <c r="G42" s="1"/>
      <c r="H42" s="1"/>
      <c r="I42" s="1"/>
    </row>
    <row r="43" spans="1:13" x14ac:dyDescent="0.45">
      <c r="A43" s="1"/>
      <c r="B43" s="1"/>
      <c r="C43" s="1"/>
      <c r="D43" s="1"/>
      <c r="E43" s="1"/>
      <c r="F43" s="1"/>
      <c r="G43" s="1"/>
      <c r="H43" s="1"/>
      <c r="I43" s="1"/>
    </row>
    <row r="44" spans="1:13" x14ac:dyDescent="0.45">
      <c r="A44" s="1"/>
      <c r="B44" s="1"/>
      <c r="C44" s="1"/>
      <c r="D44" s="1"/>
      <c r="E44" s="1"/>
      <c r="F44" s="1"/>
      <c r="G44" s="1"/>
      <c r="H44" s="1"/>
      <c r="I44" s="1"/>
    </row>
    <row r="45" spans="1:13" x14ac:dyDescent="0.45">
      <c r="A45" s="1"/>
      <c r="B45" s="1"/>
      <c r="C45" s="1"/>
      <c r="D45" s="1"/>
      <c r="E45" s="1"/>
      <c r="F45" s="1"/>
      <c r="G45" s="1"/>
      <c r="H45" s="1"/>
      <c r="I45" s="1"/>
    </row>
  </sheetData>
  <mergeCells count="3">
    <mergeCell ref="B3:J3"/>
    <mergeCell ref="A1:K1"/>
    <mergeCell ref="A2:K2"/>
  </mergeCells>
  <printOptions horizontalCentered="1" verticalCentered="1"/>
  <pageMargins left="0" right="0" top="0.13" bottom="0" header="0.3" footer="0.3"/>
  <pageSetup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J23" sqref="J23"/>
    </sheetView>
  </sheetViews>
  <sheetFormatPr defaultRowHeight="14.25" x14ac:dyDescent="0.45"/>
  <cols>
    <col min="1" max="1" width="18.59765625" customWidth="1"/>
    <col min="2" max="3" width="14.1328125" customWidth="1"/>
    <col min="4" max="4" width="16.59765625" customWidth="1"/>
    <col min="5" max="5" width="14.265625" customWidth="1"/>
  </cols>
  <sheetData>
    <row r="1" spans="1:5" ht="30.75" x14ac:dyDescent="0.9">
      <c r="B1" s="58" t="s">
        <v>76</v>
      </c>
      <c r="C1" s="58"/>
      <c r="D1" s="58"/>
      <c r="E1" s="58"/>
    </row>
    <row r="2" spans="1:5" ht="18" x14ac:dyDescent="0.55000000000000004">
      <c r="B2" s="13" t="s">
        <v>50</v>
      </c>
      <c r="C2" s="14" t="s">
        <v>51</v>
      </c>
      <c r="D2" s="15" t="s">
        <v>52</v>
      </c>
      <c r="E2" s="16" t="s">
        <v>53</v>
      </c>
    </row>
    <row r="3" spans="1:5" ht="15.75" x14ac:dyDescent="0.5">
      <c r="A3" s="17" t="s">
        <v>44</v>
      </c>
      <c r="B3" s="18">
        <f>SUM(15*2080)</f>
        <v>31200</v>
      </c>
      <c r="C3" s="18">
        <v>22000</v>
      </c>
      <c r="D3" s="18">
        <f>SUM(17*2080)</f>
        <v>35360</v>
      </c>
      <c r="E3" s="19">
        <f>SUM(B3:D3)</f>
        <v>88560</v>
      </c>
    </row>
    <row r="4" spans="1:5" ht="15.75" x14ac:dyDescent="0.5">
      <c r="A4" s="17" t="s">
        <v>45</v>
      </c>
      <c r="B4" s="20">
        <f>SUM(B3*0.0765)</f>
        <v>2386.8000000000002</v>
      </c>
      <c r="C4" s="20">
        <f t="shared" ref="C4:D4" si="0">SUM(C3*0.0765)</f>
        <v>1683</v>
      </c>
      <c r="D4" s="20">
        <f t="shared" si="0"/>
        <v>2705.04</v>
      </c>
      <c r="E4" s="21">
        <f t="shared" ref="E4:E7" si="1">SUM(B4:D4)</f>
        <v>6774.84</v>
      </c>
    </row>
    <row r="5" spans="1:5" ht="15.75" x14ac:dyDescent="0.5">
      <c r="A5" s="17" t="s">
        <v>46</v>
      </c>
      <c r="B5" s="21">
        <f>SUM(300*12)</f>
        <v>3600</v>
      </c>
      <c r="C5" s="21">
        <f t="shared" ref="C5:D5" si="2">SUM(300*12)</f>
        <v>3600</v>
      </c>
      <c r="D5" s="21">
        <f t="shared" si="2"/>
        <v>3600</v>
      </c>
      <c r="E5" s="21">
        <f t="shared" si="1"/>
        <v>10800</v>
      </c>
    </row>
    <row r="6" spans="1:5" ht="15.75" x14ac:dyDescent="0.5">
      <c r="A6" s="17" t="s">
        <v>47</v>
      </c>
      <c r="B6" s="21">
        <f>SUM(31*3.54)</f>
        <v>109.74</v>
      </c>
      <c r="C6" s="21">
        <f>SUM(22*1.56)</f>
        <v>34.32</v>
      </c>
      <c r="D6" s="21">
        <f>SUM(35*3.54)</f>
        <v>123.9</v>
      </c>
      <c r="E6" s="21">
        <f t="shared" si="1"/>
        <v>267.96000000000004</v>
      </c>
    </row>
    <row r="7" spans="1:5" ht="15.75" x14ac:dyDescent="0.5">
      <c r="A7" s="17" t="s">
        <v>48</v>
      </c>
      <c r="B7" s="21">
        <f>8500*0.025</f>
        <v>212.5</v>
      </c>
      <c r="C7" s="21">
        <f t="shared" ref="C7:D7" si="3">8500*0.025</f>
        <v>212.5</v>
      </c>
      <c r="D7" s="21">
        <f t="shared" si="3"/>
        <v>212.5</v>
      </c>
      <c r="E7" s="21">
        <f t="shared" si="1"/>
        <v>637.5</v>
      </c>
    </row>
    <row r="8" spans="1:5" ht="15.75" x14ac:dyDescent="0.5">
      <c r="A8" s="17"/>
      <c r="B8" s="21"/>
      <c r="C8" s="21"/>
      <c r="D8" s="21"/>
      <c r="E8" s="22"/>
    </row>
    <row r="9" spans="1:5" ht="16.149999999999999" thickBot="1" x14ac:dyDescent="0.55000000000000004">
      <c r="A9" s="23" t="s">
        <v>49</v>
      </c>
      <c r="B9" s="24">
        <f>SUM(B3:B7)</f>
        <v>37509.040000000001</v>
      </c>
      <c r="C9" s="24">
        <f t="shared" ref="C9:D9" si="4">SUM(C3:C7)</f>
        <v>27529.82</v>
      </c>
      <c r="D9" s="24">
        <f t="shared" si="4"/>
        <v>42001.440000000002</v>
      </c>
      <c r="E9" s="24">
        <f>SUM(B9:D9)</f>
        <v>107040.3</v>
      </c>
    </row>
    <row r="13" spans="1:5" ht="28.5" x14ac:dyDescent="0.85">
      <c r="B13" s="63"/>
      <c r="C13" s="63"/>
      <c r="D13" s="63"/>
      <c r="E13" s="63"/>
    </row>
    <row r="14" spans="1:5" ht="18" x14ac:dyDescent="0.55000000000000004">
      <c r="B14" s="64"/>
      <c r="C14" s="64"/>
      <c r="D14" s="64"/>
      <c r="E14" s="65"/>
    </row>
    <row r="15" spans="1:5" ht="15.75" x14ac:dyDescent="0.5">
      <c r="A15" s="17"/>
      <c r="B15" s="66"/>
      <c r="C15" s="66"/>
      <c r="D15" s="66"/>
      <c r="E15" s="67"/>
    </row>
    <row r="16" spans="1:5" ht="15.75" x14ac:dyDescent="0.5">
      <c r="A16" s="17"/>
      <c r="B16" s="68"/>
      <c r="C16" s="68"/>
      <c r="D16" s="68"/>
      <c r="E16" s="69"/>
    </row>
    <row r="17" spans="1:5" ht="15.75" x14ac:dyDescent="0.5">
      <c r="A17" s="17"/>
      <c r="B17" s="69"/>
      <c r="C17" s="69"/>
      <c r="D17" s="69"/>
      <c r="E17" s="69"/>
    </row>
    <row r="18" spans="1:5" ht="15.75" x14ac:dyDescent="0.5">
      <c r="A18" s="17"/>
      <c r="B18" s="69"/>
      <c r="C18" s="69"/>
      <c r="D18" s="69"/>
      <c r="E18" s="69"/>
    </row>
    <row r="19" spans="1:5" ht="15.75" x14ac:dyDescent="0.5">
      <c r="A19" s="17"/>
      <c r="B19" s="69"/>
      <c r="C19" s="69"/>
      <c r="D19" s="69"/>
      <c r="E19" s="69"/>
    </row>
    <row r="20" spans="1:5" ht="15.75" x14ac:dyDescent="0.5">
      <c r="A20" s="17"/>
      <c r="B20" s="69"/>
      <c r="C20" s="69"/>
      <c r="D20" s="69"/>
      <c r="E20" s="70"/>
    </row>
    <row r="21" spans="1:5" ht="15.75" x14ac:dyDescent="0.5">
      <c r="A21" s="23"/>
      <c r="B21" s="67"/>
      <c r="C21" s="67"/>
      <c r="D21" s="67"/>
      <c r="E21" s="67"/>
    </row>
    <row r="22" spans="1:5" x14ac:dyDescent="0.45">
      <c r="B22" s="1"/>
      <c r="C22" s="1"/>
      <c r="D22" s="1"/>
      <c r="E22" s="1"/>
    </row>
  </sheetData>
  <mergeCells count="2">
    <mergeCell ref="B1:E1"/>
    <mergeCell ref="B13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topLeftCell="A3" workbookViewId="0">
      <selection activeCell="E13" sqref="E13"/>
    </sheetView>
  </sheetViews>
  <sheetFormatPr defaultRowHeight="14.25" x14ac:dyDescent="0.45"/>
  <cols>
    <col min="2" max="2" width="48.3984375" customWidth="1"/>
    <col min="3" max="3" width="18.73046875" customWidth="1"/>
  </cols>
  <sheetData>
    <row r="1" spans="1:5" ht="30.75" x14ac:dyDescent="0.9">
      <c r="A1" s="62" t="s">
        <v>36</v>
      </c>
      <c r="B1" s="62"/>
      <c r="C1" s="62"/>
      <c r="D1" s="62"/>
      <c r="E1" s="62"/>
    </row>
    <row r="3" spans="1:5" ht="23.25" x14ac:dyDescent="0.7">
      <c r="A3" s="4" t="s">
        <v>26</v>
      </c>
      <c r="B3" s="3"/>
      <c r="C3" s="3"/>
    </row>
    <row r="4" spans="1:5" ht="23.25" x14ac:dyDescent="0.7">
      <c r="A4" s="3"/>
      <c r="B4" s="3" t="s">
        <v>27</v>
      </c>
      <c r="C4" s="5">
        <v>250000</v>
      </c>
    </row>
    <row r="5" spans="1:5" ht="23.25" x14ac:dyDescent="0.7">
      <c r="A5" s="3"/>
      <c r="B5" s="3" t="s">
        <v>28</v>
      </c>
      <c r="C5" s="6">
        <v>80000</v>
      </c>
    </row>
    <row r="6" spans="1:5" ht="23.25" x14ac:dyDescent="0.7">
      <c r="A6" s="3"/>
      <c r="B6" s="3" t="s">
        <v>29</v>
      </c>
      <c r="C6" s="6">
        <v>160000</v>
      </c>
    </row>
    <row r="7" spans="1:5" ht="23.65" thickBot="1" x14ac:dyDescent="0.75">
      <c r="A7" s="3"/>
      <c r="B7" s="3" t="s">
        <v>35</v>
      </c>
      <c r="C7" s="7">
        <v>125000</v>
      </c>
    </row>
    <row r="8" spans="1:5" ht="23.25" x14ac:dyDescent="0.7">
      <c r="A8" s="3"/>
      <c r="B8" s="4" t="s">
        <v>31</v>
      </c>
      <c r="C8" s="5">
        <f>SUM(C4:C7)</f>
        <v>615000</v>
      </c>
    </row>
    <row r="9" spans="1:5" ht="23.25" x14ac:dyDescent="0.7">
      <c r="A9" s="3"/>
      <c r="B9" s="3"/>
      <c r="C9" s="8"/>
    </row>
    <row r="10" spans="1:5" ht="23.25" x14ac:dyDescent="0.7">
      <c r="A10" s="4" t="s">
        <v>30</v>
      </c>
      <c r="B10" s="3"/>
      <c r="C10" s="8"/>
    </row>
    <row r="11" spans="1:5" ht="23.25" x14ac:dyDescent="0.7">
      <c r="A11" s="3"/>
      <c r="B11" s="3" t="s">
        <v>32</v>
      </c>
      <c r="C11" s="5">
        <v>300000</v>
      </c>
    </row>
    <row r="12" spans="1:5" ht="23.25" x14ac:dyDescent="0.7">
      <c r="A12" s="3"/>
      <c r="B12" s="3" t="s">
        <v>33</v>
      </c>
      <c r="C12" s="6">
        <v>100000</v>
      </c>
    </row>
    <row r="13" spans="1:5" ht="23.65" thickBot="1" x14ac:dyDescent="0.75">
      <c r="A13" s="3"/>
      <c r="B13" s="3" t="s">
        <v>34</v>
      </c>
      <c r="C13" s="7">
        <v>200000</v>
      </c>
    </row>
    <row r="14" spans="1:5" ht="23.25" x14ac:dyDescent="0.7">
      <c r="A14" s="3"/>
      <c r="B14" s="3" t="s">
        <v>37</v>
      </c>
      <c r="C14" s="8">
        <f>SUM(C11:C13)</f>
        <v>600000</v>
      </c>
    </row>
    <row r="15" spans="1:5" ht="23.25" x14ac:dyDescent="0.7">
      <c r="A15" s="3"/>
      <c r="B15" s="3"/>
      <c r="C15" s="8"/>
    </row>
    <row r="16" spans="1:5" ht="23.65" thickBot="1" x14ac:dyDescent="0.75">
      <c r="A16" s="3"/>
      <c r="B16" s="3" t="s">
        <v>38</v>
      </c>
      <c r="C16" s="9">
        <f>SUM(C8-C14)</f>
        <v>15000</v>
      </c>
    </row>
    <row r="17" ht="14.65" thickTop="1" x14ac:dyDescent="0.45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>
      <selection activeCell="C11" sqref="C11"/>
    </sheetView>
  </sheetViews>
  <sheetFormatPr defaultRowHeight="14.25" x14ac:dyDescent="0.45"/>
  <sheetData>
    <row r="1" spans="1:3" x14ac:dyDescent="0.45">
      <c r="A1" t="s">
        <v>54</v>
      </c>
    </row>
    <row r="3" spans="1:3" x14ac:dyDescent="0.45">
      <c r="A3" t="s">
        <v>55</v>
      </c>
      <c r="C3" t="s">
        <v>56</v>
      </c>
    </row>
    <row r="4" spans="1:3" x14ac:dyDescent="0.45">
      <c r="A4" t="s">
        <v>57</v>
      </c>
      <c r="C4" t="s">
        <v>58</v>
      </c>
    </row>
    <row r="5" spans="1:3" x14ac:dyDescent="0.45">
      <c r="A5" t="s">
        <v>59</v>
      </c>
      <c r="C5" t="s">
        <v>60</v>
      </c>
    </row>
    <row r="6" spans="1:3" x14ac:dyDescent="0.45">
      <c r="A6" t="s">
        <v>61</v>
      </c>
      <c r="C6" t="s">
        <v>62</v>
      </c>
    </row>
    <row r="7" spans="1:3" x14ac:dyDescent="0.45">
      <c r="A7" t="s">
        <v>63</v>
      </c>
      <c r="C7" t="s">
        <v>64</v>
      </c>
    </row>
    <row r="8" spans="1:3" x14ac:dyDescent="0.45">
      <c r="C8" t="s">
        <v>65</v>
      </c>
    </row>
    <row r="9" spans="1:3" x14ac:dyDescent="0.45">
      <c r="A9" t="s">
        <v>66</v>
      </c>
      <c r="C9" t="s">
        <v>67</v>
      </c>
    </row>
    <row r="10" spans="1:3" x14ac:dyDescent="0.45">
      <c r="C10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zoomScaleNormal="100" workbookViewId="0">
      <selection activeCell="T21" sqref="T21"/>
    </sheetView>
  </sheetViews>
  <sheetFormatPr defaultRowHeight="14.25" x14ac:dyDescent="0.45"/>
  <sheetData/>
  <printOptions horizontalCentered="1" verticalCentered="1"/>
  <pageMargins left="0" right="0" top="0.75" bottom="0.75" header="0.3" footer="0.3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operating budget</vt:lpstr>
      <vt:lpstr>PAYROLL BUDGET</vt:lpstr>
      <vt:lpstr>capital budget</vt:lpstr>
      <vt:lpstr>Budget scenarios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Grove</dc:creator>
  <cp:lastModifiedBy>egrove</cp:lastModifiedBy>
  <cp:lastPrinted>2014-08-25T11:51:13Z</cp:lastPrinted>
  <dcterms:created xsi:type="dcterms:W3CDTF">2012-10-15T16:38:26Z</dcterms:created>
  <dcterms:modified xsi:type="dcterms:W3CDTF">2019-10-23T13:58:53Z</dcterms:modified>
</cp:coreProperties>
</file>